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huebner\Desktop\"/>
    </mc:Choice>
  </mc:AlternateContent>
  <bookViews>
    <workbookView xWindow="0" yWindow="0" windowWidth="25200" windowHeight="14400"/>
  </bookViews>
  <sheets>
    <sheet name="Lebenszykluskosten" sheetId="3" r:id="rId1"/>
    <sheet name="Diagramm" sheetId="6" r:id="rId2"/>
    <sheet name="Hilfsrechnungen" sheetId="4" r:id="rId3"/>
  </sheets>
  <definedNames>
    <definedName name="_xlnm.Print_Area" localSheetId="0">Lebenszykluskosten!$A$1:$M$27</definedName>
  </definedNames>
  <calcPr calcId="152511"/>
</workbook>
</file>

<file path=xl/calcChain.xml><?xml version="1.0" encoding="utf-8"?>
<calcChain xmlns="http://schemas.openxmlformats.org/spreadsheetml/2006/main">
  <c r="L21" i="3" l="1"/>
  <c r="J21" i="3"/>
  <c r="H21" i="3"/>
  <c r="F21" i="3"/>
  <c r="D21" i="3"/>
  <c r="B21" i="3"/>
  <c r="L14" i="3" l="1"/>
  <c r="J14" i="3"/>
  <c r="H14" i="3"/>
  <c r="F14" i="3"/>
  <c r="D14" i="3"/>
  <c r="L9" i="3"/>
  <c r="L15" i="3"/>
  <c r="D7" i="4"/>
  <c r="D8" i="4" s="1"/>
  <c r="D9" i="4"/>
  <c r="E9" i="4"/>
  <c r="F9" i="4"/>
  <c r="G9" i="4"/>
  <c r="H9" i="4"/>
  <c r="I9" i="4"/>
  <c r="J9" i="3"/>
  <c r="J15" i="3"/>
  <c r="H9" i="3"/>
  <c r="H15" i="3"/>
  <c r="F9" i="3"/>
  <c r="F15" i="3"/>
  <c r="D9" i="3"/>
  <c r="D15" i="3"/>
  <c r="R9" i="4"/>
  <c r="Q9" i="4"/>
  <c r="P9" i="4"/>
  <c r="O9" i="4"/>
  <c r="N9" i="4"/>
  <c r="M9" i="4"/>
  <c r="L9" i="4"/>
  <c r="K9" i="4"/>
  <c r="J9" i="4"/>
  <c r="B15" i="3"/>
  <c r="L8" i="3"/>
  <c r="L10" i="3"/>
  <c r="J8" i="3"/>
  <c r="J10" i="3"/>
  <c r="H8" i="3"/>
  <c r="H10" i="3"/>
  <c r="F8" i="3"/>
  <c r="F10" i="3"/>
  <c r="D8" i="3"/>
  <c r="D10" i="3"/>
  <c r="B10" i="3"/>
  <c r="L20" i="3"/>
  <c r="L12" i="3"/>
  <c r="J20" i="3"/>
  <c r="J12" i="3"/>
  <c r="H20" i="3"/>
  <c r="H12" i="3"/>
  <c r="F20" i="3"/>
  <c r="F12" i="3"/>
  <c r="D20" i="3"/>
  <c r="D12" i="3"/>
  <c r="D27" i="4" l="1"/>
  <c r="D28" i="4" s="1"/>
  <c r="D29" i="4" s="1"/>
  <c r="D31" i="4"/>
  <c r="D32" i="4" s="1"/>
  <c r="D33" i="4" s="1"/>
  <c r="D19" i="4"/>
  <c r="D20" i="4" s="1"/>
  <c r="D21" i="4" s="1"/>
  <c r="E7" i="4"/>
  <c r="D23" i="4"/>
  <c r="D24" i="4" s="1"/>
  <c r="D25" i="4" s="1"/>
  <c r="D15" i="4"/>
  <c r="D16" i="4" s="1"/>
  <c r="D17" i="4" s="1"/>
  <c r="D11" i="4"/>
  <c r="D12" i="4" s="1"/>
  <c r="D13" i="4" s="1"/>
  <c r="F7" i="4" l="1"/>
  <c r="E19" i="4"/>
  <c r="E20" i="4" s="1"/>
  <c r="E21" i="4" s="1"/>
  <c r="E15" i="4"/>
  <c r="E16" i="4" s="1"/>
  <c r="E17" i="4" s="1"/>
  <c r="E27" i="4"/>
  <c r="E28" i="4" s="1"/>
  <c r="E29" i="4" s="1"/>
  <c r="E31" i="4"/>
  <c r="E32" i="4" s="1"/>
  <c r="E33" i="4" s="1"/>
  <c r="E23" i="4"/>
  <c r="E24" i="4" s="1"/>
  <c r="E25" i="4" s="1"/>
  <c r="E11" i="4"/>
  <c r="E12" i="4" s="1"/>
  <c r="E13" i="4" s="1"/>
  <c r="E8" i="4"/>
  <c r="F8" i="4" l="1"/>
  <c r="F25" i="4"/>
  <c r="F31" i="4"/>
  <c r="F32" i="4" s="1"/>
  <c r="F33" i="4" s="1"/>
  <c r="F23" i="4"/>
  <c r="F24" i="4" s="1"/>
  <c r="F19" i="4"/>
  <c r="F20" i="4" s="1"/>
  <c r="F21" i="4" s="1"/>
  <c r="F11" i="4"/>
  <c r="F12" i="4" s="1"/>
  <c r="F13" i="4" s="1"/>
  <c r="G7" i="4"/>
  <c r="G8" i="4" s="1"/>
  <c r="F15" i="4"/>
  <c r="F16" i="4" s="1"/>
  <c r="F17" i="4" s="1"/>
  <c r="F27" i="4"/>
  <c r="F28" i="4" s="1"/>
  <c r="F29" i="4" s="1"/>
  <c r="H7" i="4" l="1"/>
  <c r="H8" i="4" s="1"/>
  <c r="G31" i="4"/>
  <c r="G32" i="4" s="1"/>
  <c r="G33" i="4" s="1"/>
  <c r="G15" i="4"/>
  <c r="G16" i="4" s="1"/>
  <c r="G17" i="4" s="1"/>
  <c r="G11" i="4"/>
  <c r="G12" i="4" s="1"/>
  <c r="G13" i="4" s="1"/>
  <c r="G19" i="4"/>
  <c r="G20" i="4" s="1"/>
  <c r="G21" i="4" s="1"/>
  <c r="G27" i="4"/>
  <c r="G28" i="4" s="1"/>
  <c r="G29" i="4" s="1"/>
  <c r="G23" i="4"/>
  <c r="G24" i="4" s="1"/>
  <c r="G25" i="4"/>
  <c r="H25" i="4" l="1"/>
  <c r="H31" i="4"/>
  <c r="H32" i="4" s="1"/>
  <c r="H33" i="4" s="1"/>
  <c r="H27" i="4"/>
  <c r="H28" i="4" s="1"/>
  <c r="H29" i="4" s="1"/>
  <c r="H23" i="4"/>
  <c r="H24" i="4" s="1"/>
  <c r="H11" i="4"/>
  <c r="H12" i="4" s="1"/>
  <c r="H13" i="4" s="1"/>
  <c r="I7" i="4"/>
  <c r="H19" i="4"/>
  <c r="H20" i="4" s="1"/>
  <c r="H21" i="4" s="1"/>
  <c r="H15" i="4"/>
  <c r="H16" i="4" s="1"/>
  <c r="H17" i="4"/>
  <c r="I23" i="4" l="1"/>
  <c r="I24" i="4" s="1"/>
  <c r="I25" i="4" s="1"/>
  <c r="I19" i="4"/>
  <c r="I20" i="4" s="1"/>
  <c r="I21" i="4" s="1"/>
  <c r="J7" i="4"/>
  <c r="I27" i="4"/>
  <c r="I28" i="4" s="1"/>
  <c r="I29" i="4" s="1"/>
  <c r="I31" i="4"/>
  <c r="I32" i="4" s="1"/>
  <c r="I33" i="4" s="1"/>
  <c r="I15" i="4"/>
  <c r="I16" i="4" s="1"/>
  <c r="I17" i="4" s="1"/>
  <c r="I11" i="4"/>
  <c r="I12" i="4" s="1"/>
  <c r="I13" i="4" s="1"/>
  <c r="I8" i="4"/>
  <c r="J23" i="4" l="1"/>
  <c r="J24" i="4" s="1"/>
  <c r="J25" i="4" s="1"/>
  <c r="J15" i="4"/>
  <c r="J16" i="4" s="1"/>
  <c r="J17" i="4" s="1"/>
  <c r="J19" i="4"/>
  <c r="J20" i="4" s="1"/>
  <c r="J21" i="4" s="1"/>
  <c r="J27" i="4"/>
  <c r="J28" i="4" s="1"/>
  <c r="K7" i="4"/>
  <c r="J11" i="4"/>
  <c r="J12" i="4" s="1"/>
  <c r="J13" i="4" s="1"/>
  <c r="J31" i="4"/>
  <c r="J32" i="4" s="1"/>
  <c r="J33" i="4" s="1"/>
  <c r="J29" i="4"/>
  <c r="J8" i="4"/>
  <c r="K8" i="4" l="1"/>
  <c r="B16" i="3"/>
  <c r="L16" i="3"/>
  <c r="J16" i="3"/>
  <c r="D16" i="3"/>
  <c r="F16" i="3"/>
  <c r="H16" i="3"/>
  <c r="K23" i="4"/>
  <c r="K24" i="4" s="1"/>
  <c r="K25" i="4" s="1"/>
  <c r="L7" i="4"/>
  <c r="K11" i="4"/>
  <c r="K12" i="4" s="1"/>
  <c r="K13" i="4" s="1"/>
  <c r="K31" i="4"/>
  <c r="K32" i="4" s="1"/>
  <c r="K33" i="4" s="1"/>
  <c r="K15" i="4"/>
  <c r="K16" i="4" s="1"/>
  <c r="K17" i="4" s="1"/>
  <c r="K27" i="4"/>
  <c r="K28" i="4" s="1"/>
  <c r="K29" i="4" s="1"/>
  <c r="K19" i="4"/>
  <c r="K20" i="4" s="1"/>
  <c r="K21" i="4" s="1"/>
  <c r="L8" i="4" l="1"/>
  <c r="L11" i="4"/>
  <c r="L12" i="4" s="1"/>
  <c r="L13" i="4" s="1"/>
  <c r="L15" i="4"/>
  <c r="L16" i="4" s="1"/>
  <c r="L17" i="4" s="1"/>
  <c r="L19" i="4"/>
  <c r="L20" i="4" s="1"/>
  <c r="L21" i="4" s="1"/>
  <c r="L27" i="4"/>
  <c r="L28" i="4" s="1"/>
  <c r="L29" i="4" s="1"/>
  <c r="M7" i="4"/>
  <c r="L31" i="4"/>
  <c r="L32" i="4" s="1"/>
  <c r="L33" i="4" s="1"/>
  <c r="L23" i="4"/>
  <c r="L24" i="4" s="1"/>
  <c r="L25" i="4" s="1"/>
  <c r="M8" i="4" l="1"/>
  <c r="M31" i="4"/>
  <c r="M32" i="4" s="1"/>
  <c r="M33" i="4" s="1"/>
  <c r="M11" i="4"/>
  <c r="M12" i="4" s="1"/>
  <c r="M13" i="4" s="1"/>
  <c r="M23" i="4"/>
  <c r="M24" i="4" s="1"/>
  <c r="M25" i="4" s="1"/>
  <c r="M27" i="4"/>
  <c r="M28" i="4" s="1"/>
  <c r="M29" i="4" s="1"/>
  <c r="M15" i="4"/>
  <c r="M16" i="4" s="1"/>
  <c r="M17" i="4" s="1"/>
  <c r="N7" i="4"/>
  <c r="M19" i="4"/>
  <c r="M20" i="4" s="1"/>
  <c r="M21" i="4" s="1"/>
  <c r="N8" i="4" l="1"/>
  <c r="N25" i="4"/>
  <c r="N11" i="4"/>
  <c r="N12" i="4" s="1"/>
  <c r="N13" i="4" s="1"/>
  <c r="N31" i="4"/>
  <c r="N32" i="4" s="1"/>
  <c r="N33" i="4" s="1"/>
  <c r="N27" i="4"/>
  <c r="N28" i="4" s="1"/>
  <c r="N29" i="4" s="1"/>
  <c r="O7" i="4"/>
  <c r="N19" i="4"/>
  <c r="N20" i="4" s="1"/>
  <c r="N21" i="4" s="1"/>
  <c r="N15" i="4"/>
  <c r="N16" i="4" s="1"/>
  <c r="N17" i="4" s="1"/>
  <c r="N23" i="4"/>
  <c r="N24" i="4" s="1"/>
  <c r="O31" i="4" l="1"/>
  <c r="O32" i="4" s="1"/>
  <c r="O33" i="4" s="1"/>
  <c r="O11" i="4"/>
  <c r="O12" i="4" s="1"/>
  <c r="O13" i="4" s="1"/>
  <c r="O27" i="4"/>
  <c r="O28" i="4" s="1"/>
  <c r="O29" i="4" s="1"/>
  <c r="O15" i="4"/>
  <c r="O16" i="4" s="1"/>
  <c r="O17" i="4" s="1"/>
  <c r="P7" i="4"/>
  <c r="O19" i="4"/>
  <c r="O20" i="4" s="1"/>
  <c r="O21" i="4" s="1"/>
  <c r="O23" i="4"/>
  <c r="O24" i="4" s="1"/>
  <c r="O25" i="4" s="1"/>
  <c r="O8" i="4"/>
  <c r="P31" i="4" l="1"/>
  <c r="P32" i="4" s="1"/>
  <c r="P33" i="4" s="1"/>
  <c r="P15" i="4"/>
  <c r="P16" i="4" s="1"/>
  <c r="P17" i="4" s="1"/>
  <c r="P23" i="4"/>
  <c r="P24" i="4" s="1"/>
  <c r="P25" i="4" s="1"/>
  <c r="P11" i="4"/>
  <c r="P12" i="4" s="1"/>
  <c r="P13" i="4" s="1"/>
  <c r="P19" i="4"/>
  <c r="P20" i="4" s="1"/>
  <c r="P21" i="4" s="1"/>
  <c r="P27" i="4"/>
  <c r="P28" i="4" s="1"/>
  <c r="P29" i="4" s="1"/>
  <c r="Q7" i="4"/>
  <c r="P8" i="4"/>
  <c r="Q8" i="4" l="1"/>
  <c r="Q11" i="4"/>
  <c r="Q12" i="4" s="1"/>
  <c r="Q13" i="4" s="1"/>
  <c r="Q15" i="4"/>
  <c r="Q16" i="4" s="1"/>
  <c r="Q17" i="4" s="1"/>
  <c r="R7" i="4"/>
  <c r="R8" i="4" s="1"/>
  <c r="Q27" i="4"/>
  <c r="Q28" i="4" s="1"/>
  <c r="Q29" i="4" s="1"/>
  <c r="Q19" i="4"/>
  <c r="Q20" i="4" s="1"/>
  <c r="Q21" i="4" s="1"/>
  <c r="Q31" i="4"/>
  <c r="Q32" i="4" s="1"/>
  <c r="Q33" i="4" s="1"/>
  <c r="Q23" i="4"/>
  <c r="Q24" i="4" s="1"/>
  <c r="Q25" i="4" s="1"/>
  <c r="R23" i="4" l="1"/>
  <c r="R24" i="4" s="1"/>
  <c r="R25" i="4" s="1"/>
  <c r="R31" i="4"/>
  <c r="R32" i="4" s="1"/>
  <c r="R33" i="4" s="1"/>
  <c r="R27" i="4"/>
  <c r="R28" i="4" s="1"/>
  <c r="R29" i="4" s="1"/>
  <c r="R11" i="4"/>
  <c r="R12" i="4" s="1"/>
  <c r="R13" i="4" s="1"/>
  <c r="R15" i="4"/>
  <c r="R16" i="4" s="1"/>
  <c r="R17" i="4" s="1"/>
  <c r="R19" i="4"/>
  <c r="R20" i="4" s="1"/>
  <c r="R21" i="4" s="1"/>
</calcChain>
</file>

<file path=xl/sharedStrings.xml><?xml version="1.0" encoding="utf-8"?>
<sst xmlns="http://schemas.openxmlformats.org/spreadsheetml/2006/main" count="117" uniqueCount="43">
  <si>
    <t>Angebot 2</t>
  </si>
  <si>
    <t>Angebot 5</t>
  </si>
  <si>
    <t>Hinweis:</t>
  </si>
  <si>
    <t>Füllen Sie bitte die gelben Zellen aus. Weiße Zellen werden automatisch berechnet and sollten nicht überschrieben werden.</t>
  </si>
  <si>
    <t>Angebot 1</t>
  </si>
  <si>
    <t>W</t>
  </si>
  <si>
    <t>€</t>
  </si>
  <si>
    <t>Strompreis [Euro/kWh]</t>
  </si>
  <si>
    <t>Diskontsatz [%]</t>
  </si>
  <si>
    <t>Angebot  3</t>
  </si>
  <si>
    <t>Angebot  4</t>
  </si>
  <si>
    <t>Angebot  6</t>
  </si>
  <si>
    <t>h/a</t>
  </si>
  <si>
    <t>a</t>
  </si>
  <si>
    <t>Beschaffungspreis pro Produkt [Euro/Produkt]</t>
  </si>
  <si>
    <t>Strombedarf [Watt]</t>
  </si>
  <si>
    <t>Strombedarf je Jahr [kWh/Jahr]</t>
  </si>
  <si>
    <t>Berechnungshilfe für Lebenszykluskosten</t>
  </si>
  <si>
    <t>Jahr</t>
  </si>
  <si>
    <t>Strompreis</t>
  </si>
  <si>
    <t>Stromkosten</t>
  </si>
  <si>
    <t>Energiepreissteigerung pro Jahr [%]</t>
  </si>
  <si>
    <t>Durchschnittliche Nutzungszeit pro Jahr [Stunden/Jahr]</t>
  </si>
  <si>
    <t>Angebotspreis</t>
  </si>
  <si>
    <t>Stromkosten gesamt</t>
  </si>
  <si>
    <t>Nutzungszeit</t>
  </si>
  <si>
    <t>Abzinsung</t>
  </si>
  <si>
    <t>Lebenszykluskosten gesamt</t>
  </si>
  <si>
    <t>Lebensdauer [Jahre]</t>
  </si>
  <si>
    <t>Gesamte Nutzungszeit [Stunden]</t>
  </si>
  <si>
    <t>h</t>
  </si>
  <si>
    <t>kWh/a</t>
  </si>
  <si>
    <t>kummuliert</t>
  </si>
  <si>
    <t>Diskontsatz</t>
  </si>
  <si>
    <t>Stromkosten abgezinst</t>
  </si>
  <si>
    <t>Angebot 3</t>
  </si>
  <si>
    <t>Angebot 4</t>
  </si>
  <si>
    <t>Angebot 6</t>
  </si>
  <si>
    <t>Das Ergebnis ist die Bestimmung der Lebenszykluskosten eines zu beschaffenden Produkts über die gesamte Lebensdauer.</t>
  </si>
  <si>
    <t>Hersteller/ Produkt</t>
  </si>
  <si>
    <t>© Berliner Energieagentur GmbH</t>
  </si>
  <si>
    <t>Entsorgung</t>
  </si>
  <si>
    <t>Entsorgungskosten pro Produkt [Euro/Produkt]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</si>
</sst>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0\ %"/>
    <numFmt numFmtId="167" formatCode="#,##0.00\ &quot;€&quot;"/>
  </numFmts>
  <fonts count="6">
    <font>
      <sz val="10"/>
      <name val="arial"/>
    </font>
    <font>
      <sz val="10"/>
      <name val="arial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3" fillId="3" borderId="2" xfId="0" applyFont="1" applyFill="1" applyBorder="1"/>
    <xf numFmtId="0" fontId="3" fillId="3" borderId="3" xfId="0" applyFont="1" applyFill="1" applyBorder="1"/>
    <xf numFmtId="0" fontId="3" fillId="2" borderId="0" xfId="0" applyFont="1" applyFill="1"/>
    <xf numFmtId="0" fontId="4" fillId="4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4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166" fontId="3" fillId="2" borderId="0" xfId="0" applyNumberFormat="1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3" borderId="0" xfId="0" applyFont="1" applyFill="1" applyBorder="1"/>
    <xf numFmtId="0" fontId="3" fillId="2" borderId="5" xfId="0" applyFont="1" applyFill="1" applyBorder="1"/>
    <xf numFmtId="0" fontId="0" fillId="2" borderId="0" xfId="0" applyFill="1"/>
    <xf numFmtId="0" fontId="0" fillId="2" borderId="7" xfId="0" applyFill="1" applyBorder="1"/>
    <xf numFmtId="0" fontId="0" fillId="2" borderId="7" xfId="0" applyFill="1" applyBorder="1" applyAlignment="1">
      <alignment wrapText="1"/>
    </xf>
    <xf numFmtId="4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9" fontId="3" fillId="2" borderId="0" xfId="3" applyFont="1" applyFill="1" applyBorder="1" applyAlignment="1"/>
    <xf numFmtId="167" fontId="0" fillId="2" borderId="7" xfId="0" applyNumberFormat="1" applyFill="1" applyBorder="1"/>
    <xf numFmtId="2" fontId="0" fillId="2" borderId="7" xfId="2" applyNumberFormat="1" applyFont="1" applyFill="1" applyBorder="1"/>
    <xf numFmtId="1" fontId="3" fillId="2" borderId="0" xfId="0" applyNumberFormat="1" applyFont="1" applyFill="1" applyBorder="1" applyAlignment="1"/>
    <xf numFmtId="2" fontId="3" fillId="6" borderId="7" xfId="0" applyNumberFormat="1" applyFont="1" applyFill="1" applyBorder="1" applyAlignment="1" applyProtection="1">
      <protection locked="0"/>
    </xf>
    <xf numFmtId="3" fontId="3" fillId="6" borderId="7" xfId="0" applyNumberFormat="1" applyFont="1" applyFill="1" applyBorder="1" applyAlignment="1" applyProtection="1">
      <protection locked="0"/>
    </xf>
    <xf numFmtId="4" fontId="3" fillId="6" borderId="7" xfId="0" applyNumberFormat="1" applyFont="1" applyFill="1" applyBorder="1" applyAlignment="1" applyProtection="1">
      <protection locked="0"/>
    </xf>
    <xf numFmtId="1" fontId="3" fillId="6" borderId="7" xfId="0" applyNumberFormat="1" applyFont="1" applyFill="1" applyBorder="1" applyAlignment="1" applyProtection="1">
      <protection locked="0"/>
    </xf>
    <xf numFmtId="9" fontId="3" fillId="6" borderId="7" xfId="3" applyFont="1" applyFill="1" applyBorder="1" applyAlignment="1" applyProtection="1">
      <protection locked="0"/>
    </xf>
    <xf numFmtId="10" fontId="3" fillId="6" borderId="7" xfId="0" applyNumberFormat="1" applyFont="1" applyFill="1" applyBorder="1" applyAlignment="1" applyProtection="1">
      <protection locked="0"/>
    </xf>
    <xf numFmtId="1" fontId="4" fillId="6" borderId="7" xfId="0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</cellXfs>
  <cellStyles count="4">
    <cellStyle name="Euro" xfId="1"/>
    <cellStyle name="Komma" xfId="2" builtinId="3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Lebenszykluskosten</a:t>
            </a:r>
          </a:p>
        </c:rich>
      </c:tx>
      <c:layout>
        <c:manualLayout>
          <c:xMode val="edge"/>
          <c:yMode val="edge"/>
          <c:x val="0.41458333333333336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29166666666666"/>
          <c:y val="0.12457912457912458"/>
          <c:w val="0.8822916666666667"/>
          <c:h val="0.747474747474747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Lebenszykluskosten!$A$21</c:f>
              <c:strCache>
                <c:ptCount val="1"/>
                <c:pt idx="0">
                  <c:v>Lebenszykluskosten gesamt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Lebenszykluskosten!$B$4:$M$4</c:f>
              <c:numCache>
                <c:formatCode>0</c:formatCode>
                <c:ptCount val="12"/>
              </c:numCache>
            </c:numRef>
          </c:cat>
          <c:val>
            <c:numRef>
              <c:f>Lebenszykluskosten!$B$21:$M$21</c:f>
              <c:numCache>
                <c:formatCode>#,##0.00</c:formatCode>
                <c:ptCount val="12"/>
                <c:pt idx="0">
                  <c:v>13637.703135874322</c:v>
                </c:pt>
                <c:pt idx="1">
                  <c:v>0</c:v>
                </c:pt>
                <c:pt idx="2">
                  <c:v>10433.277351905741</c:v>
                </c:pt>
                <c:pt idx="3">
                  <c:v>0</c:v>
                </c:pt>
                <c:pt idx="4">
                  <c:v>12035.490243890032</c:v>
                </c:pt>
                <c:pt idx="5">
                  <c:v>0</c:v>
                </c:pt>
                <c:pt idx="6">
                  <c:v>8931.064459921452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675272"/>
        <c:axId val="222584896"/>
      </c:barChart>
      <c:catAx>
        <c:axId val="404675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Gerät</a:t>
                </a:r>
              </a:p>
            </c:rich>
          </c:tx>
          <c:layout>
            <c:manualLayout>
              <c:xMode val="edge"/>
              <c:yMode val="edge"/>
              <c:x val="0.52812499999999996"/>
              <c:y val="0.895622895622895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258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58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Euro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47138047138047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675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"/>
          <c:y val="0.95454545454545459"/>
          <c:w val="0.19583333333333336"/>
          <c:h val="4.0404040404040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9525</xdr:rowOff>
    </xdr:from>
    <xdr:to>
      <xdr:col>13</xdr:col>
      <xdr:colOff>0</xdr:colOff>
      <xdr:row>1</xdr:row>
      <xdr:rowOff>114300</xdr:rowOff>
    </xdr:to>
    <xdr:pic>
      <xdr:nvPicPr>
        <xdr:cNvPr id="2" name="Bild 2" descr="BEA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9525"/>
          <a:ext cx="1504950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3343" cy="566909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N18" sqref="N18"/>
    </sheetView>
  </sheetViews>
  <sheetFormatPr baseColWidth="10" defaultRowHeight="14.25"/>
  <cols>
    <col min="1" max="1" width="52.42578125" style="10" customWidth="1"/>
    <col min="2" max="2" width="13" style="10" bestFit="1" customWidth="1"/>
    <col min="3" max="3" width="6.140625" style="10" customWidth="1"/>
    <col min="4" max="4" width="11.42578125" style="10"/>
    <col min="5" max="5" width="6.28515625" style="10" customWidth="1"/>
    <col min="6" max="6" width="11.42578125" style="10"/>
    <col min="7" max="7" width="6.28515625" style="10" customWidth="1"/>
    <col min="8" max="8" width="11.42578125" style="10"/>
    <col min="9" max="9" width="6.42578125" style="10" customWidth="1"/>
    <col min="10" max="10" width="12.28515625" style="10" bestFit="1" customWidth="1"/>
    <col min="11" max="11" width="6.42578125" style="10" customWidth="1"/>
    <col min="12" max="12" width="11.42578125" style="10"/>
    <col min="13" max="13" width="6.42578125" style="10" customWidth="1"/>
    <col min="14" max="14" width="73.85546875" style="10" customWidth="1"/>
    <col min="15" max="16384" width="11.42578125" style="10"/>
  </cols>
  <sheetData>
    <row r="1" spans="1:15" ht="86.25" customHeight="1">
      <c r="A1" s="23" t="s">
        <v>17</v>
      </c>
    </row>
    <row r="2" spans="1:15" ht="20.25">
      <c r="A2" s="23"/>
    </row>
    <row r="3" spans="1:15" ht="18.75" customHeight="1">
      <c r="A3" s="11"/>
      <c r="B3" s="46" t="s">
        <v>4</v>
      </c>
      <c r="C3" s="46"/>
      <c r="D3" s="46" t="s">
        <v>0</v>
      </c>
      <c r="E3" s="46"/>
      <c r="F3" s="46" t="s">
        <v>9</v>
      </c>
      <c r="G3" s="46"/>
      <c r="H3" s="46" t="s">
        <v>10</v>
      </c>
      <c r="I3" s="46"/>
      <c r="J3" s="46" t="s">
        <v>1</v>
      </c>
      <c r="K3" s="46"/>
      <c r="L3" s="46" t="s">
        <v>11</v>
      </c>
      <c r="M3" s="46"/>
      <c r="N3" s="1"/>
    </row>
    <row r="4" spans="1:15" ht="18.75" customHeight="1">
      <c r="A4" s="11" t="s">
        <v>39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1"/>
    </row>
    <row r="5" spans="1:15" ht="18.75" customHeight="1">
      <c r="A5" s="12" t="s">
        <v>23</v>
      </c>
      <c r="B5" s="14"/>
      <c r="C5" s="15"/>
      <c r="D5" s="14"/>
      <c r="E5" s="15"/>
      <c r="F5" s="14"/>
      <c r="G5" s="15"/>
      <c r="H5" s="14"/>
      <c r="I5" s="15"/>
      <c r="J5" s="14"/>
      <c r="K5" s="15"/>
      <c r="L5" s="14"/>
      <c r="M5" s="15"/>
      <c r="N5" s="1"/>
    </row>
    <row r="6" spans="1:15" ht="18.75" customHeight="1">
      <c r="A6" s="5" t="s">
        <v>14</v>
      </c>
      <c r="B6" s="39">
        <v>400</v>
      </c>
      <c r="C6" s="15" t="s">
        <v>6</v>
      </c>
      <c r="D6" s="39">
        <v>500</v>
      </c>
      <c r="E6" s="15" t="s">
        <v>6</v>
      </c>
      <c r="F6" s="39">
        <v>450</v>
      </c>
      <c r="G6" s="15" t="s">
        <v>6</v>
      </c>
      <c r="H6" s="39">
        <v>650</v>
      </c>
      <c r="I6" s="15" t="s">
        <v>6</v>
      </c>
      <c r="J6" s="39">
        <v>0</v>
      </c>
      <c r="K6" s="15" t="s">
        <v>6</v>
      </c>
      <c r="L6" s="39">
        <v>0</v>
      </c>
      <c r="M6" s="15" t="s">
        <v>6</v>
      </c>
      <c r="N6" s="3"/>
    </row>
    <row r="7" spans="1:15" ht="18.75" customHeight="1">
      <c r="A7" s="12" t="s">
        <v>25</v>
      </c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1"/>
    </row>
    <row r="8" spans="1:15" ht="18.75" customHeight="1">
      <c r="A8" s="5" t="s">
        <v>28</v>
      </c>
      <c r="B8" s="40">
        <v>7</v>
      </c>
      <c r="C8" s="13" t="s">
        <v>13</v>
      </c>
      <c r="D8" s="34">
        <f>$B$8</f>
        <v>7</v>
      </c>
      <c r="E8" s="13" t="s">
        <v>13</v>
      </c>
      <c r="F8" s="34">
        <f>$B$8</f>
        <v>7</v>
      </c>
      <c r="G8" s="13" t="s">
        <v>13</v>
      </c>
      <c r="H8" s="34">
        <f>$B$8</f>
        <v>7</v>
      </c>
      <c r="I8" s="15" t="s">
        <v>13</v>
      </c>
      <c r="J8" s="34">
        <f>$B$8</f>
        <v>7</v>
      </c>
      <c r="K8" s="15" t="s">
        <v>13</v>
      </c>
      <c r="L8" s="34">
        <f>$B$8</f>
        <v>7</v>
      </c>
      <c r="M8" s="15" t="s">
        <v>13</v>
      </c>
      <c r="N8" s="1"/>
    </row>
    <row r="9" spans="1:15" ht="18.75" customHeight="1">
      <c r="A9" s="5" t="s">
        <v>22</v>
      </c>
      <c r="B9" s="40">
        <v>1000</v>
      </c>
      <c r="C9" s="13" t="s">
        <v>12</v>
      </c>
      <c r="D9" s="34">
        <f>$B$9</f>
        <v>1000</v>
      </c>
      <c r="E9" s="13" t="s">
        <v>12</v>
      </c>
      <c r="F9" s="34">
        <f>$B$9</f>
        <v>1000</v>
      </c>
      <c r="G9" s="13" t="s">
        <v>12</v>
      </c>
      <c r="H9" s="34">
        <f>$B$9</f>
        <v>1000</v>
      </c>
      <c r="I9" s="13" t="s">
        <v>12</v>
      </c>
      <c r="J9" s="34">
        <f>$B$9</f>
        <v>1000</v>
      </c>
      <c r="K9" s="13" t="s">
        <v>12</v>
      </c>
      <c r="L9" s="34">
        <f>$B$9</f>
        <v>1000</v>
      </c>
      <c r="M9" s="13" t="s">
        <v>12</v>
      </c>
      <c r="N9" s="1"/>
    </row>
    <row r="10" spans="1:15" ht="18.75" customHeight="1">
      <c r="A10" s="5" t="s">
        <v>29</v>
      </c>
      <c r="B10" s="38">
        <f>B8*B9</f>
        <v>7000</v>
      </c>
      <c r="C10" s="21" t="s">
        <v>30</v>
      </c>
      <c r="D10" s="38">
        <f>D8*D9</f>
        <v>7000</v>
      </c>
      <c r="E10" s="21" t="s">
        <v>30</v>
      </c>
      <c r="F10" s="38">
        <f>F8*F9</f>
        <v>7000</v>
      </c>
      <c r="G10" s="21" t="s">
        <v>30</v>
      </c>
      <c r="H10" s="38">
        <f>H8*H9</f>
        <v>7000</v>
      </c>
      <c r="I10" s="21" t="s">
        <v>30</v>
      </c>
      <c r="J10" s="38">
        <f>J8*J9</f>
        <v>7000</v>
      </c>
      <c r="K10" s="21" t="s">
        <v>30</v>
      </c>
      <c r="L10" s="38">
        <f>L8*L9</f>
        <v>7000</v>
      </c>
      <c r="M10" s="21" t="s">
        <v>30</v>
      </c>
      <c r="N10" s="3"/>
    </row>
    <row r="11" spans="1:15" ht="18.75" customHeight="1">
      <c r="A11" s="12" t="s">
        <v>20</v>
      </c>
      <c r="B11" s="14"/>
      <c r="C11" s="15"/>
      <c r="D11" s="14"/>
      <c r="E11" s="15"/>
      <c r="F11" s="14"/>
      <c r="G11" s="15"/>
      <c r="H11" s="14"/>
      <c r="I11" s="15"/>
      <c r="J11" s="14"/>
      <c r="K11" s="15"/>
      <c r="L11" s="14"/>
      <c r="M11" s="15"/>
      <c r="N11" s="1"/>
    </row>
    <row r="12" spans="1:15" ht="18.75" customHeight="1">
      <c r="A12" s="5" t="s">
        <v>7</v>
      </c>
      <c r="B12" s="41">
        <v>5</v>
      </c>
      <c r="C12" s="15" t="s">
        <v>6</v>
      </c>
      <c r="D12" s="18">
        <f>$B$12</f>
        <v>5</v>
      </c>
      <c r="E12" s="15" t="s">
        <v>6</v>
      </c>
      <c r="F12" s="18">
        <f>$B$12</f>
        <v>5</v>
      </c>
      <c r="G12" s="15" t="s">
        <v>6</v>
      </c>
      <c r="H12" s="18">
        <f>$B$12</f>
        <v>5</v>
      </c>
      <c r="I12" s="15" t="s">
        <v>6</v>
      </c>
      <c r="J12" s="18">
        <f>$B$12</f>
        <v>5</v>
      </c>
      <c r="K12" s="15" t="s">
        <v>6</v>
      </c>
      <c r="L12" s="18">
        <f>$B$12</f>
        <v>5</v>
      </c>
      <c r="M12" s="15" t="s">
        <v>6</v>
      </c>
      <c r="N12" s="1"/>
    </row>
    <row r="13" spans="1:15" ht="18.75" customHeight="1">
      <c r="A13" s="5" t="s">
        <v>15</v>
      </c>
      <c r="B13" s="42">
        <v>400</v>
      </c>
      <c r="C13" s="15" t="s">
        <v>5</v>
      </c>
      <c r="D13" s="42">
        <v>300</v>
      </c>
      <c r="E13" s="15" t="s">
        <v>5</v>
      </c>
      <c r="F13" s="42">
        <v>350</v>
      </c>
      <c r="G13" s="15" t="s">
        <v>5</v>
      </c>
      <c r="H13" s="42">
        <v>250</v>
      </c>
      <c r="I13" s="15" t="s">
        <v>5</v>
      </c>
      <c r="J13" s="42">
        <v>0</v>
      </c>
      <c r="K13" s="15" t="s">
        <v>5</v>
      </c>
      <c r="L13" s="42">
        <v>0</v>
      </c>
      <c r="M13" s="15" t="s">
        <v>5</v>
      </c>
      <c r="N13" s="1"/>
      <c r="O13" s="1"/>
    </row>
    <row r="14" spans="1:15" ht="18.75" customHeight="1">
      <c r="A14" s="5" t="s">
        <v>21</v>
      </c>
      <c r="B14" s="43">
        <v>0.02</v>
      </c>
      <c r="C14" s="15"/>
      <c r="D14" s="35">
        <f>+B14</f>
        <v>0.02</v>
      </c>
      <c r="E14" s="15"/>
      <c r="F14" s="35">
        <f>+B14</f>
        <v>0.02</v>
      </c>
      <c r="G14" s="15"/>
      <c r="H14" s="35">
        <f>+B14</f>
        <v>0.02</v>
      </c>
      <c r="I14" s="15"/>
      <c r="J14" s="35">
        <f>+B14</f>
        <v>0.02</v>
      </c>
      <c r="K14" s="15"/>
      <c r="L14" s="35">
        <f>+B14</f>
        <v>0.02</v>
      </c>
      <c r="M14" s="15"/>
      <c r="N14" s="1"/>
      <c r="O14" s="1"/>
    </row>
    <row r="15" spans="1:15" ht="18.75" customHeight="1">
      <c r="A15" s="5" t="s">
        <v>16</v>
      </c>
      <c r="B15" s="19">
        <f>(B13*B9)/1000</f>
        <v>400</v>
      </c>
      <c r="C15" s="13" t="s">
        <v>31</v>
      </c>
      <c r="D15" s="19">
        <f>(D13*D9)/1000</f>
        <v>300</v>
      </c>
      <c r="E15" s="13" t="s">
        <v>31</v>
      </c>
      <c r="F15" s="19">
        <f>(F13*F9)/1000</f>
        <v>350</v>
      </c>
      <c r="G15" s="13" t="s">
        <v>31</v>
      </c>
      <c r="H15" s="19">
        <f>(H13*H9)/1000</f>
        <v>250</v>
      </c>
      <c r="I15" s="13" t="s">
        <v>31</v>
      </c>
      <c r="J15" s="19">
        <f>(J13*J9)/1000</f>
        <v>0</v>
      </c>
      <c r="K15" s="13" t="s">
        <v>31</v>
      </c>
      <c r="L15" s="19">
        <f>(L13*L9)/1000</f>
        <v>0</v>
      </c>
      <c r="M15" s="13" t="s">
        <v>31</v>
      </c>
      <c r="N15" s="3"/>
    </row>
    <row r="16" spans="1:15" ht="18.75" customHeight="1">
      <c r="A16" s="5" t="s">
        <v>24</v>
      </c>
      <c r="B16" s="33">
        <f>B15*HLOOKUP($B$8,Hilfsrechnungen!$D$6:$R$8,3,FALSE)</f>
        <v>14868.566764927999</v>
      </c>
      <c r="C16" s="20" t="s">
        <v>6</v>
      </c>
      <c r="D16" s="33">
        <f>D15*HLOOKUP($B$8,Hilfsrechnungen!$D$6:$R$8,3,FALSE)</f>
        <v>11151.425073696</v>
      </c>
      <c r="E16" s="20" t="s">
        <v>6</v>
      </c>
      <c r="F16" s="33">
        <f>F15*HLOOKUP($B$8,Hilfsrechnungen!$D$6:$R$8,3,FALSE)</f>
        <v>13009.995919311999</v>
      </c>
      <c r="G16" s="20" t="s">
        <v>6</v>
      </c>
      <c r="H16" s="33">
        <f>H15*HLOOKUP($B$8,Hilfsrechnungen!$D$6:$R$8,3,FALSE)</f>
        <v>9292.8542280799993</v>
      </c>
      <c r="I16" s="20" t="s">
        <v>6</v>
      </c>
      <c r="J16" s="33">
        <f>J15*HLOOKUP($B$8,Hilfsrechnungen!$D$6:$R$8,3,FALSE)</f>
        <v>0</v>
      </c>
      <c r="K16" s="20" t="s">
        <v>6</v>
      </c>
      <c r="L16" s="33">
        <f>L15*HLOOKUP($B$8,Hilfsrechnungen!$D$6:$R$8,3,FALSE)</f>
        <v>0</v>
      </c>
      <c r="M16" s="20" t="s">
        <v>6</v>
      </c>
      <c r="N16" s="1"/>
    </row>
    <row r="17" spans="1:15" ht="18.75" customHeight="1">
      <c r="A17" s="12" t="s">
        <v>41</v>
      </c>
      <c r="B17" s="33"/>
      <c r="C17" s="20"/>
      <c r="D17" s="33"/>
      <c r="E17" s="20"/>
      <c r="F17" s="33"/>
      <c r="G17" s="20"/>
      <c r="H17" s="33"/>
      <c r="I17" s="20"/>
      <c r="J17" s="33"/>
      <c r="K17" s="20"/>
      <c r="L17" s="33"/>
      <c r="M17" s="20"/>
      <c r="N17" s="1"/>
    </row>
    <row r="18" spans="1:15" ht="18.75" customHeight="1">
      <c r="A18" s="5" t="s">
        <v>42</v>
      </c>
      <c r="B18" s="39">
        <v>20</v>
      </c>
      <c r="C18" s="15" t="s">
        <v>6</v>
      </c>
      <c r="D18" s="39">
        <v>20</v>
      </c>
      <c r="E18" s="15" t="s">
        <v>6</v>
      </c>
      <c r="F18" s="39">
        <v>20</v>
      </c>
      <c r="G18" s="15" t="s">
        <v>6</v>
      </c>
      <c r="H18" s="39">
        <v>20</v>
      </c>
      <c r="I18" s="15" t="s">
        <v>6</v>
      </c>
      <c r="J18" s="39">
        <v>0</v>
      </c>
      <c r="K18" s="15" t="s">
        <v>6</v>
      </c>
      <c r="L18" s="39">
        <v>0</v>
      </c>
      <c r="M18" s="15" t="s">
        <v>6</v>
      </c>
      <c r="N18" s="1"/>
    </row>
    <row r="19" spans="1:15" ht="18.75" customHeight="1">
      <c r="A19" s="12" t="s">
        <v>26</v>
      </c>
      <c r="B19" s="14"/>
      <c r="C19" s="15"/>
      <c r="D19" s="14"/>
      <c r="E19" s="15"/>
      <c r="F19" s="14"/>
      <c r="G19" s="15"/>
      <c r="H19" s="14"/>
      <c r="I19" s="15"/>
      <c r="J19" s="14"/>
      <c r="K19" s="15"/>
      <c r="L19" s="14"/>
      <c r="M19" s="15"/>
      <c r="N19" s="1"/>
    </row>
    <row r="20" spans="1:15" ht="18.75" customHeight="1">
      <c r="A20" s="5" t="s">
        <v>8</v>
      </c>
      <c r="B20" s="44">
        <v>0.04</v>
      </c>
      <c r="C20" s="15"/>
      <c r="D20" s="24">
        <f>$B$20</f>
        <v>0.04</v>
      </c>
      <c r="E20" s="15"/>
      <c r="F20" s="24">
        <f>$B$20</f>
        <v>0.04</v>
      </c>
      <c r="G20" s="15"/>
      <c r="H20" s="24">
        <f>$B$20</f>
        <v>0.04</v>
      </c>
      <c r="I20" s="15"/>
      <c r="J20" s="24">
        <f>$B$20</f>
        <v>0.04</v>
      </c>
      <c r="K20" s="15"/>
      <c r="L20" s="24">
        <f>$B$20</f>
        <v>0.04</v>
      </c>
      <c r="M20" s="15"/>
      <c r="N20" s="1"/>
      <c r="O20" s="1"/>
    </row>
    <row r="21" spans="1:15" s="17" customFormat="1" ht="18.75" customHeight="1">
      <c r="A21" s="12" t="s">
        <v>27</v>
      </c>
      <c r="B21" s="22">
        <f>HLOOKUP($B$8,Hilfsrechnungen!$D$6:$R$13,8,FALSE)+B6+B18</f>
        <v>13637.703135874322</v>
      </c>
      <c r="C21" s="16" t="s">
        <v>6</v>
      </c>
      <c r="D21" s="22">
        <f>HLOOKUP($B$8,Hilfsrechnungen!$D$6:$R$33,12,FALSE)+D6+D18</f>
        <v>10433.277351905741</v>
      </c>
      <c r="E21" s="16" t="s">
        <v>6</v>
      </c>
      <c r="F21" s="22">
        <f>HLOOKUP($B$8,Hilfsrechnungen!$D$6:$R$33,16,FALSE)+F6+F18</f>
        <v>12035.490243890032</v>
      </c>
      <c r="G21" s="16" t="s">
        <v>6</v>
      </c>
      <c r="H21" s="22">
        <f>HLOOKUP($B$8,Hilfsrechnungen!$D$6:$R$33,20,FALSE)+H6+H18</f>
        <v>8931.064459921452</v>
      </c>
      <c r="I21" s="16" t="s">
        <v>6</v>
      </c>
      <c r="J21" s="22">
        <f>HLOOKUP($B$8,Hilfsrechnungen!$D$6:$R$33,24,FALSE)+J6+J18</f>
        <v>0</v>
      </c>
      <c r="K21" s="16" t="s">
        <v>6</v>
      </c>
      <c r="L21" s="22">
        <f>HLOOKUP($B$8,Hilfsrechnungen!$D$6:$R$33,28,FALSE)+L6+L18</f>
        <v>0</v>
      </c>
      <c r="M21" s="16" t="s">
        <v>6</v>
      </c>
      <c r="N21" s="3"/>
    </row>
    <row r="22" spans="1:15" s="17" customFormat="1" ht="15">
      <c r="A22" s="2"/>
      <c r="B22" s="22"/>
      <c r="C22" s="16"/>
      <c r="D22" s="22"/>
      <c r="E22" s="16"/>
      <c r="F22" s="22"/>
      <c r="G22" s="16"/>
      <c r="H22" s="22"/>
      <c r="I22" s="16"/>
      <c r="J22" s="22"/>
      <c r="K22" s="16"/>
      <c r="L22" s="22"/>
      <c r="M22" s="16"/>
      <c r="N22" s="3"/>
    </row>
    <row r="23" spans="1:15" s="17" customFormat="1" ht="15">
      <c r="A23" s="2"/>
      <c r="B23" s="22"/>
      <c r="C23" s="16"/>
      <c r="D23" s="22"/>
      <c r="E23" s="16"/>
      <c r="F23" s="22"/>
      <c r="G23" s="16"/>
      <c r="H23" s="22"/>
      <c r="I23" s="16"/>
      <c r="J23" s="22"/>
      <c r="K23" s="16"/>
      <c r="L23" s="22"/>
      <c r="M23" s="16"/>
      <c r="N23" s="3"/>
    </row>
    <row r="24" spans="1:15">
      <c r="L24" s="29"/>
    </row>
    <row r="25" spans="1:15" s="1" customFormat="1" ht="18.75" customHeight="1">
      <c r="A25" s="7" t="s">
        <v>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28"/>
      <c r="M25" s="9"/>
    </row>
    <row r="26" spans="1:15" s="1" customFormat="1" ht="18.75" customHeight="1">
      <c r="A26" s="48" t="s">
        <v>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</row>
    <row r="27" spans="1:15" s="1" customFormat="1" ht="18.75" customHeight="1">
      <c r="A27" s="25" t="s">
        <v>38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</row>
    <row r="29" spans="1:15">
      <c r="A29" s="10" t="s">
        <v>40</v>
      </c>
    </row>
    <row r="30" spans="1: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</sheetData>
  <protectedRanges>
    <protectedRange sqref="B8:B9 B6 D6 F6 H6 J6 L6 B13 D13 F13 H13 J13 L13 B4:M4 B18 D18 F18 H18 J18 L18" name="Bereich1"/>
  </protectedRanges>
  <mergeCells count="14">
    <mergeCell ref="H4:I4"/>
    <mergeCell ref="F3:G3"/>
    <mergeCell ref="H3:I3"/>
    <mergeCell ref="A30:M30"/>
    <mergeCell ref="A26:M26"/>
    <mergeCell ref="J3:K3"/>
    <mergeCell ref="L3:M3"/>
    <mergeCell ref="J4:K4"/>
    <mergeCell ref="L4:M4"/>
    <mergeCell ref="B3:C3"/>
    <mergeCell ref="D3:E3"/>
    <mergeCell ref="B4:C4"/>
    <mergeCell ref="D4:E4"/>
    <mergeCell ref="F4:G4"/>
  </mergeCells>
  <phoneticPr fontId="5" type="noConversion"/>
  <pageMargins left="0.78740157499999996" right="0.78740157499999996" top="0.984251969" bottom="0.984251969" header="0.4921259845" footer="0.4921259845"/>
  <pageSetup paperSize="9" scale="5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33"/>
  <sheetViews>
    <sheetView workbookViewId="0">
      <selection activeCell="E44" sqref="E44"/>
    </sheetView>
  </sheetViews>
  <sheetFormatPr baseColWidth="10" defaultRowHeight="12.75"/>
  <cols>
    <col min="1" max="1" width="6" style="30" customWidth="1"/>
    <col min="2" max="2" width="11.42578125" style="30"/>
    <col min="3" max="3" width="17.85546875" style="30" bestFit="1" customWidth="1"/>
    <col min="4" max="4" width="14.85546875" style="30" customWidth="1"/>
    <col min="5" max="16384" width="11.42578125" style="30"/>
  </cols>
  <sheetData>
    <row r="6" spans="1:18">
      <c r="A6" s="30">
        <v>1</v>
      </c>
      <c r="C6" s="31" t="s">
        <v>18</v>
      </c>
      <c r="D6" s="31">
        <v>1</v>
      </c>
      <c r="E6" s="31">
        <v>2</v>
      </c>
      <c r="F6" s="31">
        <v>3</v>
      </c>
      <c r="G6" s="31">
        <v>4</v>
      </c>
      <c r="H6" s="31">
        <v>5</v>
      </c>
      <c r="I6" s="31">
        <v>6</v>
      </c>
      <c r="J6" s="31">
        <v>7</v>
      </c>
      <c r="K6" s="31">
        <v>8</v>
      </c>
      <c r="L6" s="31">
        <v>9</v>
      </c>
      <c r="M6" s="31">
        <v>10</v>
      </c>
      <c r="N6" s="31">
        <v>11</v>
      </c>
      <c r="O6" s="31">
        <v>12</v>
      </c>
      <c r="P6" s="31">
        <v>13</v>
      </c>
      <c r="Q6" s="31">
        <v>14</v>
      </c>
      <c r="R6" s="31">
        <v>15</v>
      </c>
    </row>
    <row r="7" spans="1:18">
      <c r="A7" s="30">
        <v>2</v>
      </c>
      <c r="C7" s="31" t="s">
        <v>19</v>
      </c>
      <c r="D7" s="36">
        <f>Lebenszykluskosten!B12</f>
        <v>5</v>
      </c>
      <c r="E7" s="36">
        <f>D7*(1+Lebenszykluskosten!$B$14)</f>
        <v>5.0999999999999996</v>
      </c>
      <c r="F7" s="36">
        <f>E7*(1+Lebenszykluskosten!$B$14)</f>
        <v>5.202</v>
      </c>
      <c r="G7" s="36">
        <f>F7*(1+Lebenszykluskosten!$B$14)</f>
        <v>5.3060400000000003</v>
      </c>
      <c r="H7" s="36">
        <f>G7*(1+Lebenszykluskosten!$B$14)</f>
        <v>5.4121608000000005</v>
      </c>
      <c r="I7" s="36">
        <f>H7*(1+Lebenszykluskosten!$B$14)</f>
        <v>5.5204040160000005</v>
      </c>
      <c r="J7" s="36">
        <f>I7*(1+Lebenszykluskosten!$B$14)</f>
        <v>5.6308120963200006</v>
      </c>
      <c r="K7" s="36">
        <f>J7*(1+Lebenszykluskosten!$B$14)</f>
        <v>5.7434283382464004</v>
      </c>
      <c r="L7" s="36">
        <f>K7*(1+Lebenszykluskosten!$B$14)</f>
        <v>5.8582969050113283</v>
      </c>
      <c r="M7" s="36">
        <f>L7*(1+Lebenszykluskosten!$B$14)</f>
        <v>5.9754628431115551</v>
      </c>
      <c r="N7" s="36">
        <f>M7*(1+Lebenszykluskosten!$B$14)</f>
        <v>6.094972099973786</v>
      </c>
      <c r="O7" s="36">
        <f>N7*(1+Lebenszykluskosten!$B$14)</f>
        <v>6.2168715419732621</v>
      </c>
      <c r="P7" s="36">
        <f>O7*(1+Lebenszykluskosten!$B$14)</f>
        <v>6.3412089728127272</v>
      </c>
      <c r="Q7" s="36">
        <f>P7*(1+Lebenszykluskosten!$B$14)</f>
        <v>6.4680331522689816</v>
      </c>
      <c r="R7" s="36">
        <f>Q7*(1+Lebenszykluskosten!$B$14)</f>
        <v>6.5973938153143612</v>
      </c>
    </row>
    <row r="8" spans="1:18">
      <c r="A8" s="30">
        <v>3</v>
      </c>
      <c r="C8" s="31" t="s">
        <v>32</v>
      </c>
      <c r="D8" s="36">
        <f>D7</f>
        <v>5</v>
      </c>
      <c r="E8" s="36">
        <f>D8+E7</f>
        <v>10.1</v>
      </c>
      <c r="F8" s="36">
        <f t="shared" ref="F8:R8" si="0">E8+F7</f>
        <v>15.302</v>
      </c>
      <c r="G8" s="36">
        <f t="shared" si="0"/>
        <v>20.608039999999999</v>
      </c>
      <c r="H8" s="36">
        <f t="shared" si="0"/>
        <v>26.020200799999998</v>
      </c>
      <c r="I8" s="36">
        <f t="shared" si="0"/>
        <v>31.540604815999998</v>
      </c>
      <c r="J8" s="36">
        <f t="shared" si="0"/>
        <v>37.171416912319998</v>
      </c>
      <c r="K8" s="36">
        <f t="shared" si="0"/>
        <v>42.914845250566401</v>
      </c>
      <c r="L8" s="36">
        <f t="shared" si="0"/>
        <v>48.77314215557773</v>
      </c>
      <c r="M8" s="36">
        <f t="shared" si="0"/>
        <v>54.748604998689288</v>
      </c>
      <c r="N8" s="36">
        <f t="shared" si="0"/>
        <v>60.843577098663076</v>
      </c>
      <c r="O8" s="36">
        <f t="shared" si="0"/>
        <v>67.060448640636338</v>
      </c>
      <c r="P8" s="36">
        <f t="shared" si="0"/>
        <v>73.401657613449061</v>
      </c>
      <c r="Q8" s="36">
        <f t="shared" si="0"/>
        <v>79.869690765718047</v>
      </c>
      <c r="R8" s="36">
        <f t="shared" si="0"/>
        <v>86.46708458103241</v>
      </c>
    </row>
    <row r="9" spans="1:18">
      <c r="A9" s="30">
        <v>4</v>
      </c>
      <c r="C9" s="31" t="s">
        <v>33</v>
      </c>
      <c r="D9" s="37">
        <f>1/(1+Lebenszykluskosten!$B$20)^(Hilfsrechnungen!D6-1)</f>
        <v>1</v>
      </c>
      <c r="E9" s="37">
        <f>1/(1+Lebenszykluskosten!$B$20)^(Hilfsrechnungen!E6-1)</f>
        <v>0.96153846153846145</v>
      </c>
      <c r="F9" s="37">
        <f>1/(1+Lebenszykluskosten!$B$20)^(Hilfsrechnungen!F6-1)</f>
        <v>0.92455621301775137</v>
      </c>
      <c r="G9" s="37">
        <f>1/(1+Lebenszykluskosten!$B$20)^(Hilfsrechnungen!G6-1)</f>
        <v>0.88899635867091487</v>
      </c>
      <c r="H9" s="37">
        <f>1/(1+Lebenszykluskosten!$B$20)^(Hilfsrechnungen!H6-1)</f>
        <v>0.85480419102972571</v>
      </c>
      <c r="I9" s="37">
        <f>1/(1+Lebenszykluskosten!$B$20)^(Hilfsrechnungen!I6-1)</f>
        <v>0.82192710675935154</v>
      </c>
      <c r="J9" s="37">
        <f>1/(1+Lebenszykluskosten!$B$20)^(Hilfsrechnungen!J6-1)</f>
        <v>0.79031452573014571</v>
      </c>
      <c r="K9" s="37">
        <f>1/(1+Lebenszykluskosten!$B$20)^(Hilfsrechnungen!K6-1)</f>
        <v>0.75991781320206331</v>
      </c>
      <c r="L9" s="37">
        <f>1/(1+Lebenszykluskosten!$B$20)^(Hilfsrechnungen!L6-1)</f>
        <v>0.73069020500198378</v>
      </c>
      <c r="M9" s="37">
        <f>1/(1+Lebenszykluskosten!$B$20)^(Hilfsrechnungen!M6-1)</f>
        <v>0.70258673557883045</v>
      </c>
      <c r="N9" s="37">
        <f>1/(1+Lebenszykluskosten!$B$20)^(Hilfsrechnungen!N6-1)</f>
        <v>0.67556416882579851</v>
      </c>
      <c r="O9" s="37">
        <f>1/(1+Lebenszykluskosten!$B$20)^(Hilfsrechnungen!O6-1)</f>
        <v>0.6495809315632679</v>
      </c>
      <c r="P9" s="37">
        <f>1/(1+Lebenszykluskosten!$B$20)^(Hilfsrechnungen!P6-1)</f>
        <v>0.62459704958006512</v>
      </c>
      <c r="Q9" s="37">
        <f>1/(1+Lebenszykluskosten!$B$20)^(Hilfsrechnungen!Q6-1)</f>
        <v>0.600574086134678</v>
      </c>
      <c r="R9" s="37">
        <f>1/(1+Lebenszykluskosten!$B$20)^(Hilfsrechnungen!R6-1)</f>
        <v>0.57747508282180582</v>
      </c>
    </row>
    <row r="10" spans="1:18">
      <c r="A10" s="30">
        <v>5</v>
      </c>
    </row>
    <row r="11" spans="1:18">
      <c r="A11" s="30">
        <v>6</v>
      </c>
      <c r="B11" s="31" t="s">
        <v>4</v>
      </c>
      <c r="C11" s="31" t="s">
        <v>20</v>
      </c>
      <c r="D11" s="36">
        <f>$D$7*Lebenszykluskosten!$B$15</f>
        <v>2000</v>
      </c>
      <c r="E11" s="36">
        <f>E7*Lebenszykluskosten!$B$15</f>
        <v>2039.9999999999998</v>
      </c>
      <c r="F11" s="36">
        <f>F7*Lebenszykluskosten!$B$15</f>
        <v>2080.8000000000002</v>
      </c>
      <c r="G11" s="36">
        <f>G7*Lebenszykluskosten!$B$15</f>
        <v>2122.4160000000002</v>
      </c>
      <c r="H11" s="36">
        <f>H7*Lebenszykluskosten!$B$15</f>
        <v>2164.8643200000001</v>
      </c>
      <c r="I11" s="36">
        <f>I7*Lebenszykluskosten!$B$15</f>
        <v>2208.1616064</v>
      </c>
      <c r="J11" s="36">
        <f>J7*Lebenszykluskosten!$B$15</f>
        <v>2252.3248385280003</v>
      </c>
      <c r="K11" s="36">
        <f>K7*Lebenszykluskosten!$B$15</f>
        <v>2297.3713352985601</v>
      </c>
      <c r="L11" s="36">
        <f>L7*Lebenszykluskosten!$B$15</f>
        <v>2343.3187620045314</v>
      </c>
      <c r="M11" s="36">
        <f>M7*Lebenszykluskosten!$B$15</f>
        <v>2390.1851372446222</v>
      </c>
      <c r="N11" s="36">
        <f>N7*Lebenszykluskosten!$B$15</f>
        <v>2437.9888399895144</v>
      </c>
      <c r="O11" s="36">
        <f>O7*Lebenszykluskosten!$B$15</f>
        <v>2486.7486167893048</v>
      </c>
      <c r="P11" s="36">
        <f>P7*Lebenszykluskosten!$B$15</f>
        <v>2536.4835891250909</v>
      </c>
      <c r="Q11" s="36">
        <f>Q7*Lebenszykluskosten!$B$15</f>
        <v>2587.2132609075925</v>
      </c>
      <c r="R11" s="36">
        <f>R7*Lebenszykluskosten!$B$15</f>
        <v>2638.9575261257446</v>
      </c>
    </row>
    <row r="12" spans="1:18" ht="25.5">
      <c r="A12" s="30">
        <v>7</v>
      </c>
      <c r="B12" s="31"/>
      <c r="C12" s="32" t="s">
        <v>34</v>
      </c>
      <c r="D12" s="36">
        <f>D11*D$9</f>
        <v>2000</v>
      </c>
      <c r="E12" s="36">
        <f>E11*E$9</f>
        <v>1961.5384615384612</v>
      </c>
      <c r="F12" s="36">
        <f t="shared" ref="F12:R12" si="1">F11*F$9</f>
        <v>1923.8165680473371</v>
      </c>
      <c r="G12" s="36">
        <f t="shared" si="1"/>
        <v>1886.8200955848886</v>
      </c>
      <c r="H12" s="36">
        <f t="shared" si="1"/>
        <v>1850.5350937467174</v>
      </c>
      <c r="I12" s="36">
        <f t="shared" si="1"/>
        <v>1814.947880405434</v>
      </c>
      <c r="J12" s="36">
        <f t="shared" si="1"/>
        <v>1780.0450365514837</v>
      </c>
      <c r="K12" s="36">
        <f t="shared" si="1"/>
        <v>1745.8134012331859</v>
      </c>
      <c r="L12" s="36">
        <f t="shared" si="1"/>
        <v>1712.2400665940859</v>
      </c>
      <c r="M12" s="36">
        <f t="shared" si="1"/>
        <v>1679.312373005738</v>
      </c>
      <c r="N12" s="36">
        <f t="shared" si="1"/>
        <v>1647.017904294089</v>
      </c>
      <c r="O12" s="36">
        <f t="shared" si="1"/>
        <v>1615.3444830576645</v>
      </c>
      <c r="P12" s="36">
        <f t="shared" si="1"/>
        <v>1584.2801660757859</v>
      </c>
      <c r="Q12" s="36">
        <f t="shared" si="1"/>
        <v>1553.8132398050975</v>
      </c>
      <c r="R12" s="36">
        <f t="shared" si="1"/>
        <v>1523.9322159626922</v>
      </c>
    </row>
    <row r="13" spans="1:18">
      <c r="A13" s="30">
        <v>8</v>
      </c>
      <c r="B13" s="31"/>
      <c r="C13" s="31" t="s">
        <v>32</v>
      </c>
      <c r="D13" s="36">
        <f>D12</f>
        <v>2000</v>
      </c>
      <c r="E13" s="36">
        <f>D13+E12</f>
        <v>3961.538461538461</v>
      </c>
      <c r="F13" s="36">
        <f t="shared" ref="F13:R13" si="2">E13+F12</f>
        <v>5885.3550295857985</v>
      </c>
      <c r="G13" s="36">
        <f t="shared" si="2"/>
        <v>7772.1751251706874</v>
      </c>
      <c r="H13" s="36">
        <f t="shared" si="2"/>
        <v>9622.7102189174038</v>
      </c>
      <c r="I13" s="36">
        <f t="shared" si="2"/>
        <v>11437.658099322838</v>
      </c>
      <c r="J13" s="36">
        <f t="shared" si="2"/>
        <v>13217.703135874322</v>
      </c>
      <c r="K13" s="36">
        <f t="shared" si="2"/>
        <v>14963.516537107509</v>
      </c>
      <c r="L13" s="36">
        <f t="shared" si="2"/>
        <v>16675.756603701593</v>
      </c>
      <c r="M13" s="36">
        <f t="shared" si="2"/>
        <v>18355.068976707331</v>
      </c>
      <c r="N13" s="36">
        <f t="shared" si="2"/>
        <v>20002.086881001422</v>
      </c>
      <c r="O13" s="36">
        <f t="shared" si="2"/>
        <v>21617.431364059084</v>
      </c>
      <c r="P13" s="36">
        <f t="shared" si="2"/>
        <v>23201.711530134871</v>
      </c>
      <c r="Q13" s="36">
        <f t="shared" si="2"/>
        <v>24755.52476993997</v>
      </c>
      <c r="R13" s="36">
        <f t="shared" si="2"/>
        <v>26279.456985902663</v>
      </c>
    </row>
    <row r="14" spans="1:18">
      <c r="A14" s="30">
        <v>9</v>
      </c>
    </row>
    <row r="15" spans="1:18">
      <c r="A15" s="30">
        <v>10</v>
      </c>
      <c r="B15" s="31" t="s">
        <v>0</v>
      </c>
      <c r="C15" s="31" t="s">
        <v>20</v>
      </c>
      <c r="D15" s="36">
        <f>D$7*Lebenszykluskosten!$D$15</f>
        <v>1500</v>
      </c>
      <c r="E15" s="36">
        <f>E$7*Lebenszykluskosten!$D$15</f>
        <v>1530</v>
      </c>
      <c r="F15" s="36">
        <f>F$7*Lebenszykluskosten!$D$15</f>
        <v>1560.6</v>
      </c>
      <c r="G15" s="36">
        <f>G$7*Lebenszykluskosten!$D$15</f>
        <v>1591.8120000000001</v>
      </c>
      <c r="H15" s="36">
        <f>H$7*Lebenszykluskosten!$D$15</f>
        <v>1623.6482400000002</v>
      </c>
      <c r="I15" s="36">
        <f>I$7*Lebenszykluskosten!$D$15</f>
        <v>1656.1212048000002</v>
      </c>
      <c r="J15" s="36">
        <f>J$7*Lebenszykluskosten!$D$15</f>
        <v>1689.2436288960002</v>
      </c>
      <c r="K15" s="36">
        <f>K$7*Lebenszykluskosten!$D$15</f>
        <v>1723.0285014739202</v>
      </c>
      <c r="L15" s="36">
        <f>L$7*Lebenszykluskosten!$D$15</f>
        <v>1757.4890715033985</v>
      </c>
      <c r="M15" s="36">
        <f>M$7*Lebenszykluskosten!$D$15</f>
        <v>1792.6388529334665</v>
      </c>
      <c r="N15" s="36">
        <f>N$7*Lebenszykluskosten!$D$15</f>
        <v>1828.4916299921358</v>
      </c>
      <c r="O15" s="36">
        <f>O$7*Lebenszykluskosten!$D$15</f>
        <v>1865.0614625919786</v>
      </c>
      <c r="P15" s="36">
        <f>P$7*Lebenszykluskosten!$D$15</f>
        <v>1902.3626918438181</v>
      </c>
      <c r="Q15" s="36">
        <f>Q$7*Lebenszykluskosten!$D$15</f>
        <v>1940.4099456806944</v>
      </c>
      <c r="R15" s="36">
        <f>R$7*Lebenszykluskosten!$D$15</f>
        <v>1979.2181445943083</v>
      </c>
    </row>
    <row r="16" spans="1:18" ht="25.5">
      <c r="A16" s="30">
        <v>11</v>
      </c>
      <c r="B16" s="31"/>
      <c r="C16" s="32" t="s">
        <v>34</v>
      </c>
      <c r="D16" s="36">
        <f t="shared" ref="D16:R16" si="3">D15*D$9</f>
        <v>1500</v>
      </c>
      <c r="E16" s="36">
        <f t="shared" si="3"/>
        <v>1471.153846153846</v>
      </c>
      <c r="F16" s="36">
        <f t="shared" si="3"/>
        <v>1442.8624260355027</v>
      </c>
      <c r="G16" s="36">
        <f t="shared" si="3"/>
        <v>1415.1150716886664</v>
      </c>
      <c r="H16" s="36">
        <f t="shared" si="3"/>
        <v>1387.901320310038</v>
      </c>
      <c r="I16" s="36">
        <f t="shared" si="3"/>
        <v>1361.2109103040757</v>
      </c>
      <c r="J16" s="36">
        <f t="shared" si="3"/>
        <v>1335.0337774136126</v>
      </c>
      <c r="K16" s="36">
        <f t="shared" si="3"/>
        <v>1309.3600509248895</v>
      </c>
      <c r="L16" s="36">
        <f t="shared" si="3"/>
        <v>1284.1800499455644</v>
      </c>
      <c r="M16" s="36">
        <f t="shared" si="3"/>
        <v>1259.4842797543033</v>
      </c>
      <c r="N16" s="36">
        <f t="shared" si="3"/>
        <v>1235.2634282205668</v>
      </c>
      <c r="O16" s="36">
        <f t="shared" si="3"/>
        <v>1211.5083622932484</v>
      </c>
      <c r="P16" s="36">
        <f t="shared" si="3"/>
        <v>1188.2101245568394</v>
      </c>
      <c r="Q16" s="36">
        <f t="shared" si="3"/>
        <v>1165.3599298538231</v>
      </c>
      <c r="R16" s="36">
        <f t="shared" si="3"/>
        <v>1142.9491619720191</v>
      </c>
    </row>
    <row r="17" spans="1:18">
      <c r="A17" s="30">
        <v>12</v>
      </c>
      <c r="B17" s="31"/>
      <c r="C17" s="31" t="s">
        <v>32</v>
      </c>
      <c r="D17" s="36">
        <f>D16</f>
        <v>1500</v>
      </c>
      <c r="E17" s="36">
        <f t="shared" ref="E17:R17" si="4">D17+E16</f>
        <v>2971.1538461538457</v>
      </c>
      <c r="F17" s="36">
        <f t="shared" si="4"/>
        <v>4414.0162721893485</v>
      </c>
      <c r="G17" s="36">
        <f t="shared" si="4"/>
        <v>5829.1313438780144</v>
      </c>
      <c r="H17" s="36">
        <f t="shared" si="4"/>
        <v>7217.0326641880529</v>
      </c>
      <c r="I17" s="36">
        <f t="shared" si="4"/>
        <v>8578.2435744921277</v>
      </c>
      <c r="J17" s="36">
        <f t="shared" si="4"/>
        <v>9913.2773519057409</v>
      </c>
      <c r="K17" s="36">
        <f t="shared" si="4"/>
        <v>11222.637402830631</v>
      </c>
      <c r="L17" s="36">
        <f t="shared" si="4"/>
        <v>12506.817452776195</v>
      </c>
      <c r="M17" s="36">
        <f t="shared" si="4"/>
        <v>13766.301732530497</v>
      </c>
      <c r="N17" s="36">
        <f t="shared" si="4"/>
        <v>15001.565160751064</v>
      </c>
      <c r="O17" s="36">
        <f t="shared" si="4"/>
        <v>16213.073523044313</v>
      </c>
      <c r="P17" s="36">
        <f t="shared" si="4"/>
        <v>17401.283647601154</v>
      </c>
      <c r="Q17" s="36">
        <f t="shared" si="4"/>
        <v>18566.643577454979</v>
      </c>
      <c r="R17" s="36">
        <f t="shared" si="4"/>
        <v>19709.592739426997</v>
      </c>
    </row>
    <row r="18" spans="1:18">
      <c r="A18" s="30">
        <v>13</v>
      </c>
    </row>
    <row r="19" spans="1:18">
      <c r="A19" s="30">
        <v>14</v>
      </c>
      <c r="B19" s="31" t="s">
        <v>35</v>
      </c>
      <c r="C19" s="31" t="s">
        <v>20</v>
      </c>
      <c r="D19" s="36">
        <f>D$7*Lebenszykluskosten!$F$15</f>
        <v>1750</v>
      </c>
      <c r="E19" s="36">
        <f>E$7*Lebenszykluskosten!$F$15</f>
        <v>1784.9999999999998</v>
      </c>
      <c r="F19" s="36">
        <f>F$7*Lebenszykluskosten!$F$15</f>
        <v>1820.7</v>
      </c>
      <c r="G19" s="36">
        <f>G$7*Lebenszykluskosten!$F$15</f>
        <v>1857.114</v>
      </c>
      <c r="H19" s="36">
        <f>H$7*Lebenszykluskosten!$F$15</f>
        <v>1894.2562800000003</v>
      </c>
      <c r="I19" s="36">
        <f>I$7*Lebenszykluskosten!$F$15</f>
        <v>1932.1414056000001</v>
      </c>
      <c r="J19" s="36">
        <f>J$7*Lebenszykluskosten!$F$15</f>
        <v>1970.7842337120003</v>
      </c>
      <c r="K19" s="36">
        <f>K$7*Lebenszykluskosten!$F$15</f>
        <v>2010.1999183862401</v>
      </c>
      <c r="L19" s="36">
        <f>L$7*Lebenszykluskosten!$F$15</f>
        <v>2050.4039167539649</v>
      </c>
      <c r="M19" s="36">
        <f>M$7*Lebenszykluskosten!$F$15</f>
        <v>2091.4119950890445</v>
      </c>
      <c r="N19" s="36">
        <f>N$7*Lebenszykluskosten!$F$15</f>
        <v>2133.2402349908252</v>
      </c>
      <c r="O19" s="36">
        <f>O$7*Lebenszykluskosten!$F$15</f>
        <v>2175.9050396906418</v>
      </c>
      <c r="P19" s="36">
        <f>P$7*Lebenszykluskosten!$F$15</f>
        <v>2219.4231404844545</v>
      </c>
      <c r="Q19" s="36">
        <f>Q$7*Lebenszykluskosten!$F$15</f>
        <v>2263.8116032941434</v>
      </c>
      <c r="R19" s="36">
        <f>R$7*Lebenszykluskosten!$F$15</f>
        <v>2309.0878353600265</v>
      </c>
    </row>
    <row r="20" spans="1:18" ht="25.5">
      <c r="A20" s="30">
        <v>15</v>
      </c>
      <c r="B20" s="31"/>
      <c r="C20" s="32" t="s">
        <v>34</v>
      </c>
      <c r="D20" s="36">
        <f t="shared" ref="D20:R20" si="5">D19*D$9</f>
        <v>1750</v>
      </c>
      <c r="E20" s="36">
        <f t="shared" si="5"/>
        <v>1716.3461538461536</v>
      </c>
      <c r="F20" s="36">
        <f t="shared" si="5"/>
        <v>1683.3394970414199</v>
      </c>
      <c r="G20" s="36">
        <f t="shared" si="5"/>
        <v>1650.9675836367774</v>
      </c>
      <c r="H20" s="36">
        <f t="shared" si="5"/>
        <v>1619.2182070283779</v>
      </c>
      <c r="I20" s="36">
        <f t="shared" si="5"/>
        <v>1588.0793953547548</v>
      </c>
      <c r="J20" s="36">
        <f t="shared" si="5"/>
        <v>1557.5394069825481</v>
      </c>
      <c r="K20" s="36">
        <f t="shared" si="5"/>
        <v>1527.5867260790378</v>
      </c>
      <c r="L20" s="36">
        <f t="shared" si="5"/>
        <v>1498.2100582698251</v>
      </c>
      <c r="M20" s="36">
        <f t="shared" si="5"/>
        <v>1469.3983263800208</v>
      </c>
      <c r="N20" s="36">
        <f t="shared" si="5"/>
        <v>1441.1406662573279</v>
      </c>
      <c r="O20" s="36">
        <f t="shared" si="5"/>
        <v>1413.4264226754565</v>
      </c>
      <c r="P20" s="36">
        <f t="shared" si="5"/>
        <v>1386.2451453163126</v>
      </c>
      <c r="Q20" s="36">
        <f t="shared" si="5"/>
        <v>1359.5865848294604</v>
      </c>
      <c r="R20" s="36">
        <f t="shared" si="5"/>
        <v>1333.4406889673555</v>
      </c>
    </row>
    <row r="21" spans="1:18">
      <c r="A21" s="30">
        <v>16</v>
      </c>
      <c r="B21" s="31"/>
      <c r="C21" s="31" t="s">
        <v>32</v>
      </c>
      <c r="D21" s="36">
        <f>D20</f>
        <v>1750</v>
      </c>
      <c r="E21" s="36">
        <f t="shared" ref="E21:R21" si="6">D21+E20</f>
        <v>3466.3461538461534</v>
      </c>
      <c r="F21" s="36">
        <f t="shared" si="6"/>
        <v>5149.6856508875735</v>
      </c>
      <c r="G21" s="36">
        <f t="shared" si="6"/>
        <v>6800.6532345243504</v>
      </c>
      <c r="H21" s="36">
        <f t="shared" si="6"/>
        <v>8419.8714415527284</v>
      </c>
      <c r="I21" s="36">
        <f t="shared" si="6"/>
        <v>10007.950836907483</v>
      </c>
      <c r="J21" s="36">
        <f t="shared" si="6"/>
        <v>11565.490243890032</v>
      </c>
      <c r="K21" s="36">
        <f t="shared" si="6"/>
        <v>13093.07696996907</v>
      </c>
      <c r="L21" s="36">
        <f t="shared" si="6"/>
        <v>14591.287028238896</v>
      </c>
      <c r="M21" s="36">
        <f t="shared" si="6"/>
        <v>16060.685354618916</v>
      </c>
      <c r="N21" s="36">
        <f t="shared" si="6"/>
        <v>17501.826020876244</v>
      </c>
      <c r="O21" s="36">
        <f t="shared" si="6"/>
        <v>18915.252443551701</v>
      </c>
      <c r="P21" s="36">
        <f t="shared" si="6"/>
        <v>20301.497588868013</v>
      </c>
      <c r="Q21" s="36">
        <f t="shared" si="6"/>
        <v>21661.084173697473</v>
      </c>
      <c r="R21" s="36">
        <f t="shared" si="6"/>
        <v>22994.524862664828</v>
      </c>
    </row>
    <row r="22" spans="1:18">
      <c r="A22" s="30">
        <v>17</v>
      </c>
    </row>
    <row r="23" spans="1:18">
      <c r="A23" s="30">
        <v>18</v>
      </c>
      <c r="B23" s="31" t="s">
        <v>36</v>
      </c>
      <c r="C23" s="31" t="s">
        <v>20</v>
      </c>
      <c r="D23" s="36">
        <f>D$7*Lebenszykluskosten!$H$15</f>
        <v>1250</v>
      </c>
      <c r="E23" s="36">
        <f>E$7*Lebenszykluskosten!$H$15</f>
        <v>1275</v>
      </c>
      <c r="F23" s="36">
        <f>F$7*Lebenszykluskosten!$H$15</f>
        <v>1300.5</v>
      </c>
      <c r="G23" s="36">
        <f>G$7*Lebenszykluskosten!$H$15</f>
        <v>1326.51</v>
      </c>
      <c r="H23" s="36">
        <f>H$7*Lebenszykluskosten!$H$15</f>
        <v>1353.0402000000001</v>
      </c>
      <c r="I23" s="36">
        <f>I$7*Lebenszykluskosten!$H$15</f>
        <v>1380.1010040000001</v>
      </c>
      <c r="J23" s="36">
        <f>J$7*Lebenszykluskosten!$H$15</f>
        <v>1407.7030240800002</v>
      </c>
      <c r="K23" s="36">
        <f>K$7*Lebenszykluskosten!$H$15</f>
        <v>1435.8570845616</v>
      </c>
      <c r="L23" s="36">
        <f>L$7*Lebenszykluskosten!$H$15</f>
        <v>1464.574226252832</v>
      </c>
      <c r="M23" s="36">
        <f>M$7*Lebenszykluskosten!$H$15</f>
        <v>1493.8657107778888</v>
      </c>
      <c r="N23" s="36">
        <f>N$7*Lebenszykluskosten!$H$15</f>
        <v>1523.7430249934464</v>
      </c>
      <c r="O23" s="36">
        <f>O$7*Lebenszykluskosten!$H$15</f>
        <v>1554.2178854933154</v>
      </c>
      <c r="P23" s="36">
        <f>P$7*Lebenszykluskosten!$H$15</f>
        <v>1585.3022432031819</v>
      </c>
      <c r="Q23" s="36">
        <f>Q$7*Lebenszykluskosten!$H$15</f>
        <v>1617.0082880672453</v>
      </c>
      <c r="R23" s="36">
        <f>R$7*Lebenszykluskosten!$H$15</f>
        <v>1649.3484538285902</v>
      </c>
    </row>
    <row r="24" spans="1:18" ht="25.5">
      <c r="A24" s="30">
        <v>19</v>
      </c>
      <c r="B24" s="31"/>
      <c r="C24" s="32" t="s">
        <v>34</v>
      </c>
      <c r="D24" s="36">
        <f t="shared" ref="D24:R24" si="7">D23*D$9</f>
        <v>1250</v>
      </c>
      <c r="E24" s="36">
        <f t="shared" si="7"/>
        <v>1225.9615384615383</v>
      </c>
      <c r="F24" s="36">
        <f t="shared" si="7"/>
        <v>1202.3853550295858</v>
      </c>
      <c r="G24" s="36">
        <f t="shared" si="7"/>
        <v>1179.2625597405552</v>
      </c>
      <c r="H24" s="36">
        <f t="shared" si="7"/>
        <v>1156.5844335916984</v>
      </c>
      <c r="I24" s="36">
        <f t="shared" si="7"/>
        <v>1134.3424252533964</v>
      </c>
      <c r="J24" s="36">
        <f t="shared" si="7"/>
        <v>1112.5281478446773</v>
      </c>
      <c r="K24" s="36">
        <f t="shared" si="7"/>
        <v>1091.1333757707412</v>
      </c>
      <c r="L24" s="36">
        <f t="shared" si="7"/>
        <v>1070.1500416213037</v>
      </c>
      <c r="M24" s="36">
        <f t="shared" si="7"/>
        <v>1049.5702331285861</v>
      </c>
      <c r="N24" s="36">
        <f t="shared" si="7"/>
        <v>1029.3861901838056</v>
      </c>
      <c r="O24" s="36">
        <f t="shared" si="7"/>
        <v>1009.5903019110402</v>
      </c>
      <c r="P24" s="36">
        <f t="shared" si="7"/>
        <v>990.17510379736621</v>
      </c>
      <c r="Q24" s="36">
        <f t="shared" si="7"/>
        <v>971.13327487818594</v>
      </c>
      <c r="R24" s="36">
        <f t="shared" si="7"/>
        <v>952.45763497668247</v>
      </c>
    </row>
    <row r="25" spans="1:18">
      <c r="A25" s="30">
        <v>20</v>
      </c>
      <c r="B25" s="31"/>
      <c r="C25" s="31" t="s">
        <v>32</v>
      </c>
      <c r="D25" s="36">
        <f>D24</f>
        <v>1250</v>
      </c>
      <c r="E25" s="36">
        <f t="shared" ref="E25:R25" si="8">D25+E24</f>
        <v>2475.9615384615381</v>
      </c>
      <c r="F25" s="36">
        <f t="shared" si="8"/>
        <v>3678.3468934911239</v>
      </c>
      <c r="G25" s="36">
        <f t="shared" si="8"/>
        <v>4857.6094532316793</v>
      </c>
      <c r="H25" s="36">
        <f t="shared" si="8"/>
        <v>6014.1938868233774</v>
      </c>
      <c r="I25" s="36">
        <f t="shared" si="8"/>
        <v>7148.5363120767743</v>
      </c>
      <c r="J25" s="36">
        <f t="shared" si="8"/>
        <v>8261.064459921452</v>
      </c>
      <c r="K25" s="36">
        <f t="shared" si="8"/>
        <v>9352.1978356921936</v>
      </c>
      <c r="L25" s="36">
        <f t="shared" si="8"/>
        <v>10422.347877313498</v>
      </c>
      <c r="M25" s="36">
        <f t="shared" si="8"/>
        <v>11471.918110442084</v>
      </c>
      <c r="N25" s="36">
        <f t="shared" si="8"/>
        <v>12501.30430062589</v>
      </c>
      <c r="O25" s="36">
        <f t="shared" si="8"/>
        <v>13510.894602536931</v>
      </c>
      <c r="P25" s="36">
        <f t="shared" si="8"/>
        <v>14501.069706334298</v>
      </c>
      <c r="Q25" s="36">
        <f t="shared" si="8"/>
        <v>15472.202981212484</v>
      </c>
      <c r="R25" s="36">
        <f t="shared" si="8"/>
        <v>16424.660616189165</v>
      </c>
    </row>
    <row r="26" spans="1:18">
      <c r="A26" s="30">
        <v>21</v>
      </c>
    </row>
    <row r="27" spans="1:18">
      <c r="A27" s="30">
        <v>22</v>
      </c>
      <c r="B27" s="31" t="s">
        <v>1</v>
      </c>
      <c r="C27" s="31" t="s">
        <v>20</v>
      </c>
      <c r="D27" s="36">
        <f>D$7*Lebenszykluskosten!$J$15</f>
        <v>0</v>
      </c>
      <c r="E27" s="36">
        <f>E$7*Lebenszykluskosten!$J$15</f>
        <v>0</v>
      </c>
      <c r="F27" s="36">
        <f>F$7*Lebenszykluskosten!$J$15</f>
        <v>0</v>
      </c>
      <c r="G27" s="36">
        <f>G$7*Lebenszykluskosten!$J$15</f>
        <v>0</v>
      </c>
      <c r="H27" s="36">
        <f>H$7*Lebenszykluskosten!$J$15</f>
        <v>0</v>
      </c>
      <c r="I27" s="36">
        <f>I$7*Lebenszykluskosten!$J$15</f>
        <v>0</v>
      </c>
      <c r="J27" s="36">
        <f>J$7*Lebenszykluskosten!$J$15</f>
        <v>0</v>
      </c>
      <c r="K27" s="36">
        <f>K$7*Lebenszykluskosten!$J$15</f>
        <v>0</v>
      </c>
      <c r="L27" s="36">
        <f>L$7*Lebenszykluskosten!$J$15</f>
        <v>0</v>
      </c>
      <c r="M27" s="36">
        <f>M$7*Lebenszykluskosten!$J$15</f>
        <v>0</v>
      </c>
      <c r="N27" s="36">
        <f>N$7*Lebenszykluskosten!$J$15</f>
        <v>0</v>
      </c>
      <c r="O27" s="36">
        <f>O$7*Lebenszykluskosten!$J$15</f>
        <v>0</v>
      </c>
      <c r="P27" s="36">
        <f>P$7*Lebenszykluskosten!$J$15</f>
        <v>0</v>
      </c>
      <c r="Q27" s="36">
        <f>Q$7*Lebenszykluskosten!$J$15</f>
        <v>0</v>
      </c>
      <c r="R27" s="36">
        <f>R$7*Lebenszykluskosten!$J$15</f>
        <v>0</v>
      </c>
    </row>
    <row r="28" spans="1:18" ht="25.5">
      <c r="A28" s="30">
        <v>23</v>
      </c>
      <c r="B28" s="31"/>
      <c r="C28" s="32" t="s">
        <v>34</v>
      </c>
      <c r="D28" s="36">
        <f t="shared" ref="D28:R28" si="9">D27*D$9</f>
        <v>0</v>
      </c>
      <c r="E28" s="36">
        <f t="shared" si="9"/>
        <v>0</v>
      </c>
      <c r="F28" s="36">
        <f t="shared" si="9"/>
        <v>0</v>
      </c>
      <c r="G28" s="36">
        <f t="shared" si="9"/>
        <v>0</v>
      </c>
      <c r="H28" s="36">
        <f t="shared" si="9"/>
        <v>0</v>
      </c>
      <c r="I28" s="36">
        <f t="shared" si="9"/>
        <v>0</v>
      </c>
      <c r="J28" s="36">
        <f t="shared" si="9"/>
        <v>0</v>
      </c>
      <c r="K28" s="36">
        <f t="shared" si="9"/>
        <v>0</v>
      </c>
      <c r="L28" s="36">
        <f t="shared" si="9"/>
        <v>0</v>
      </c>
      <c r="M28" s="36">
        <f t="shared" si="9"/>
        <v>0</v>
      </c>
      <c r="N28" s="36">
        <f t="shared" si="9"/>
        <v>0</v>
      </c>
      <c r="O28" s="36">
        <f t="shared" si="9"/>
        <v>0</v>
      </c>
      <c r="P28" s="36">
        <f t="shared" si="9"/>
        <v>0</v>
      </c>
      <c r="Q28" s="36">
        <f t="shared" si="9"/>
        <v>0</v>
      </c>
      <c r="R28" s="36">
        <f t="shared" si="9"/>
        <v>0</v>
      </c>
    </row>
    <row r="29" spans="1:18">
      <c r="A29" s="30">
        <v>24</v>
      </c>
      <c r="B29" s="31"/>
      <c r="C29" s="31" t="s">
        <v>32</v>
      </c>
      <c r="D29" s="36">
        <f>D28</f>
        <v>0</v>
      </c>
      <c r="E29" s="36">
        <f t="shared" ref="E29:R29" si="10">D29+E28</f>
        <v>0</v>
      </c>
      <c r="F29" s="36">
        <f t="shared" si="10"/>
        <v>0</v>
      </c>
      <c r="G29" s="36">
        <f t="shared" si="10"/>
        <v>0</v>
      </c>
      <c r="H29" s="36">
        <f t="shared" si="10"/>
        <v>0</v>
      </c>
      <c r="I29" s="36">
        <f t="shared" si="10"/>
        <v>0</v>
      </c>
      <c r="J29" s="36">
        <f t="shared" si="10"/>
        <v>0</v>
      </c>
      <c r="K29" s="36">
        <f t="shared" si="10"/>
        <v>0</v>
      </c>
      <c r="L29" s="36">
        <f t="shared" si="10"/>
        <v>0</v>
      </c>
      <c r="M29" s="36">
        <f t="shared" si="10"/>
        <v>0</v>
      </c>
      <c r="N29" s="36">
        <f t="shared" si="10"/>
        <v>0</v>
      </c>
      <c r="O29" s="36">
        <f t="shared" si="10"/>
        <v>0</v>
      </c>
      <c r="P29" s="36">
        <f t="shared" si="10"/>
        <v>0</v>
      </c>
      <c r="Q29" s="36">
        <f t="shared" si="10"/>
        <v>0</v>
      </c>
      <c r="R29" s="36">
        <f t="shared" si="10"/>
        <v>0</v>
      </c>
    </row>
    <row r="30" spans="1:18">
      <c r="A30" s="30">
        <v>25</v>
      </c>
    </row>
    <row r="31" spans="1:18">
      <c r="A31" s="30">
        <v>26</v>
      </c>
      <c r="B31" s="31" t="s">
        <v>37</v>
      </c>
      <c r="C31" s="31" t="s">
        <v>20</v>
      </c>
      <c r="D31" s="36">
        <f>D$7*Lebenszykluskosten!$L$15</f>
        <v>0</v>
      </c>
      <c r="E31" s="36">
        <f>E$7*Lebenszykluskosten!$L$15</f>
        <v>0</v>
      </c>
      <c r="F31" s="36">
        <f>F$7*Lebenszykluskosten!$L$15</f>
        <v>0</v>
      </c>
      <c r="G31" s="36">
        <f>G$7*Lebenszykluskosten!$L$15</f>
        <v>0</v>
      </c>
      <c r="H31" s="36">
        <f>H$7*Lebenszykluskosten!$L$15</f>
        <v>0</v>
      </c>
      <c r="I31" s="36">
        <f>I$7*Lebenszykluskosten!$L$15</f>
        <v>0</v>
      </c>
      <c r="J31" s="36">
        <f>J$7*Lebenszykluskosten!$L$15</f>
        <v>0</v>
      </c>
      <c r="K31" s="36">
        <f>K$7*Lebenszykluskosten!$L$15</f>
        <v>0</v>
      </c>
      <c r="L31" s="36">
        <f>L$7*Lebenszykluskosten!$L$15</f>
        <v>0</v>
      </c>
      <c r="M31" s="36">
        <f>M$7*Lebenszykluskosten!$L$15</f>
        <v>0</v>
      </c>
      <c r="N31" s="36">
        <f>N$7*Lebenszykluskosten!$L$15</f>
        <v>0</v>
      </c>
      <c r="O31" s="36">
        <f>O$7*Lebenszykluskosten!$L$15</f>
        <v>0</v>
      </c>
      <c r="P31" s="36">
        <f>P$7*Lebenszykluskosten!$L$15</f>
        <v>0</v>
      </c>
      <c r="Q31" s="36">
        <f>Q$7*Lebenszykluskosten!$L$15</f>
        <v>0</v>
      </c>
      <c r="R31" s="36">
        <f>R$7*Lebenszykluskosten!$L$15</f>
        <v>0</v>
      </c>
    </row>
    <row r="32" spans="1:18" ht="25.5">
      <c r="A32" s="30">
        <v>27</v>
      </c>
      <c r="B32" s="31"/>
      <c r="C32" s="32" t="s">
        <v>34</v>
      </c>
      <c r="D32" s="36">
        <f t="shared" ref="D32:R32" si="11">D31*D$9</f>
        <v>0</v>
      </c>
      <c r="E32" s="36">
        <f t="shared" si="11"/>
        <v>0</v>
      </c>
      <c r="F32" s="36">
        <f t="shared" si="11"/>
        <v>0</v>
      </c>
      <c r="G32" s="36">
        <f t="shared" si="11"/>
        <v>0</v>
      </c>
      <c r="H32" s="36">
        <f t="shared" si="11"/>
        <v>0</v>
      </c>
      <c r="I32" s="36">
        <f t="shared" si="11"/>
        <v>0</v>
      </c>
      <c r="J32" s="36">
        <f t="shared" si="11"/>
        <v>0</v>
      </c>
      <c r="K32" s="36">
        <f t="shared" si="11"/>
        <v>0</v>
      </c>
      <c r="L32" s="36">
        <f t="shared" si="11"/>
        <v>0</v>
      </c>
      <c r="M32" s="36">
        <f t="shared" si="11"/>
        <v>0</v>
      </c>
      <c r="N32" s="36">
        <f t="shared" si="11"/>
        <v>0</v>
      </c>
      <c r="O32" s="36">
        <f t="shared" si="11"/>
        <v>0</v>
      </c>
      <c r="P32" s="36">
        <f t="shared" si="11"/>
        <v>0</v>
      </c>
      <c r="Q32" s="36">
        <f t="shared" si="11"/>
        <v>0</v>
      </c>
      <c r="R32" s="36">
        <f t="shared" si="11"/>
        <v>0</v>
      </c>
    </row>
    <row r="33" spans="1:18">
      <c r="A33" s="30">
        <v>28</v>
      </c>
      <c r="B33" s="31"/>
      <c r="C33" s="31" t="s">
        <v>32</v>
      </c>
      <c r="D33" s="36">
        <f>D32</f>
        <v>0</v>
      </c>
      <c r="E33" s="36">
        <f t="shared" ref="E33:R33" si="12">D33+E32</f>
        <v>0</v>
      </c>
      <c r="F33" s="36">
        <f t="shared" si="12"/>
        <v>0</v>
      </c>
      <c r="G33" s="36">
        <f t="shared" si="12"/>
        <v>0</v>
      </c>
      <c r="H33" s="36">
        <f t="shared" si="12"/>
        <v>0</v>
      </c>
      <c r="I33" s="36">
        <f t="shared" si="12"/>
        <v>0</v>
      </c>
      <c r="J33" s="36">
        <f t="shared" si="12"/>
        <v>0</v>
      </c>
      <c r="K33" s="36">
        <f t="shared" si="12"/>
        <v>0</v>
      </c>
      <c r="L33" s="36">
        <f t="shared" si="12"/>
        <v>0</v>
      </c>
      <c r="M33" s="36">
        <f t="shared" si="12"/>
        <v>0</v>
      </c>
      <c r="N33" s="36">
        <f t="shared" si="12"/>
        <v>0</v>
      </c>
      <c r="O33" s="36">
        <f t="shared" si="12"/>
        <v>0</v>
      </c>
      <c r="P33" s="36">
        <f t="shared" si="12"/>
        <v>0</v>
      </c>
      <c r="Q33" s="36">
        <f t="shared" si="12"/>
        <v>0</v>
      </c>
      <c r="R33" s="36">
        <f t="shared" si="12"/>
        <v>0</v>
      </c>
    </row>
  </sheetData>
  <sheetProtection password="DE73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Lebenszykluskosten</vt:lpstr>
      <vt:lpstr>Hilfsrechnungen</vt:lpstr>
      <vt:lpstr>Diagramm</vt:lpstr>
      <vt:lpstr>Lebenszykluskosten!Druckbereich</vt:lpstr>
    </vt:vector>
  </TitlesOfParts>
  <Company>Berliner Energieagentur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v.huebner</dc:creator>
  <cp:lastModifiedBy>Schmidt, Vanessa</cp:lastModifiedBy>
  <cp:lastPrinted>2010-02-05T11:07:27Z</cp:lastPrinted>
  <dcterms:created xsi:type="dcterms:W3CDTF">2009-05-08T11:12:31Z</dcterms:created>
  <dcterms:modified xsi:type="dcterms:W3CDTF">2018-12-18T10:02:43Z</dcterms:modified>
</cp:coreProperties>
</file>